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ps-district\BUSOFC\BUDGET\Budget and Levy Committee\Meeting 11.17.23\ADA excel\"/>
    </mc:Choice>
  </mc:AlternateContent>
  <xr:revisionPtr revIDLastSave="0" documentId="13_ncr:1_{8F6BAEF9-2881-451E-A9F9-97FDF18E9E4E}" xr6:coauthVersionLast="36" xr6:coauthVersionMax="36" xr10:uidLastSave="{00000000-0000-0000-0000-000000000000}"/>
  <bookViews>
    <workbookView xWindow="0" yWindow="0" windowWidth="28800" windowHeight="12225" xr2:uid="{DA0C510E-0A48-449F-986C-3F0714A0DFB5}"/>
  </bookViews>
  <sheets>
    <sheet name="FY25 GF Budget Projectio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E55" i="1"/>
  <c r="G33" i="1"/>
  <c r="E33" i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1" i="1"/>
  <c r="E21" i="1"/>
  <c r="G20" i="1"/>
  <c r="E20" i="1"/>
  <c r="G19" i="1"/>
  <c r="E19" i="1"/>
  <c r="G14" i="1"/>
  <c r="G9" i="1"/>
  <c r="E9" i="1"/>
  <c r="G7" i="1"/>
  <c r="E7" i="1"/>
  <c r="G6" i="1"/>
  <c r="G8" i="1" s="1"/>
  <c r="G11" i="1" s="1"/>
  <c r="G16" i="1" s="1"/>
  <c r="G30" i="1" s="1"/>
  <c r="G37" i="1" s="1"/>
  <c r="G49" i="1" s="1"/>
  <c r="E6" i="1"/>
  <c r="E8" i="1" s="1"/>
  <c r="E11" i="1" s="1"/>
  <c r="E16" i="1" s="1"/>
  <c r="E30" i="1" s="1"/>
  <c r="E37" i="1" s="1"/>
  <c r="E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Kara M. Tortorich</author>
  </authors>
  <commentList>
    <comment ref="B14" authorId="0" shapeId="0" xr:uid="{57DDE6E0-9579-466C-9AB7-4FEF76127C75}">
      <text>
        <r>
          <rPr>
            <b/>
            <sz val="9"/>
            <color indexed="81"/>
            <rFont val="Tahoma"/>
            <family val="2"/>
          </rPr>
          <t>Kara M. Tortorich:</t>
        </r>
        <r>
          <rPr>
            <sz val="9"/>
            <color indexed="81"/>
            <rFont val="Tahoma"/>
            <family val="2"/>
          </rPr>
          <t xml:space="preserve">
$24,000 per Cert. Initial estimate at 10. ($240k)  Plus 20 for all classified</t>
        </r>
      </text>
    </comment>
    <comment ref="E14" authorId="0" shapeId="0" xr:uid="{F73307A0-B13C-4AEC-AB8C-45E242C94BDC}">
      <text>
        <r>
          <rPr>
            <b/>
            <sz val="9"/>
            <color indexed="81"/>
            <rFont val="Tahoma"/>
            <family val="2"/>
          </rPr>
          <t>Kara M. Tortorich:</t>
        </r>
        <r>
          <rPr>
            <sz val="9"/>
            <color indexed="81"/>
            <rFont val="Tahoma"/>
            <family val="2"/>
          </rPr>
          <t xml:space="preserve">
10 Cert at 24k each, plus 20k for classified.</t>
        </r>
      </text>
    </comment>
    <comment ref="G14" authorId="0" shapeId="0" xr:uid="{8CFD99EB-55A2-44C8-81A5-481C364FB03C}">
      <text>
        <r>
          <rPr>
            <b/>
            <sz val="9"/>
            <color indexed="81"/>
            <rFont val="Tahoma"/>
            <family val="2"/>
          </rPr>
          <t>Kara M. Tortorich:</t>
        </r>
        <r>
          <rPr>
            <sz val="9"/>
            <color indexed="81"/>
            <rFont val="Tahoma"/>
            <family val="2"/>
          </rPr>
          <t xml:space="preserve">
10 cert and $20 classified</t>
        </r>
      </text>
    </comment>
    <comment ref="B19" authorId="0" shapeId="0" xr:uid="{7E13C274-7722-4ADA-88CD-D363B76FD0DD}">
      <text>
        <r>
          <rPr>
            <b/>
            <sz val="9"/>
            <color indexed="81"/>
            <rFont val="Tahoma"/>
            <family val="2"/>
          </rPr>
          <t>Kara M. Tortorich:</t>
        </r>
        <r>
          <rPr>
            <sz val="9"/>
            <color indexed="81"/>
            <rFont val="Tahoma"/>
            <family val="2"/>
          </rPr>
          <t xml:space="preserve">
$54,000 per FTE</t>
        </r>
      </text>
    </comment>
  </commentList>
</comments>
</file>

<file path=xl/sharedStrings.xml><?xml version="1.0" encoding="utf-8"?>
<sst xmlns="http://schemas.openxmlformats.org/spreadsheetml/2006/main" count="51" uniqueCount="45">
  <si>
    <t>MCPS General Fund</t>
  </si>
  <si>
    <t>Budget Projections - 3% Inflationary Increase</t>
  </si>
  <si>
    <t>FY25</t>
  </si>
  <si>
    <t>ELEMENTARY</t>
  </si>
  <si>
    <t>HIGH SCHOOL</t>
  </si>
  <si>
    <t>Highest Budget Without Vote</t>
  </si>
  <si>
    <t>Over Base Levy</t>
  </si>
  <si>
    <t>Proposed Adopted Budget</t>
  </si>
  <si>
    <t>Prior Year Adopted Budget</t>
  </si>
  <si>
    <t>Estimated Increase to General Fund</t>
  </si>
  <si>
    <t>Add:</t>
  </si>
  <si>
    <t xml:space="preserve">Certified &amp; Classified Retiree Savings </t>
  </si>
  <si>
    <t>Subtotal-Available to Balance</t>
  </si>
  <si>
    <t>Estimated Salary &amp; Benefit Obligations to Build into the Budget:</t>
  </si>
  <si>
    <t xml:space="preserve">Additional Classroom Staff </t>
  </si>
  <si>
    <t>Certified Step</t>
  </si>
  <si>
    <t>Certified (1.0%)</t>
  </si>
  <si>
    <t>Certified Lane Movement</t>
  </si>
  <si>
    <t>MMCEO Step/Longevity</t>
  </si>
  <si>
    <t>MMCEO ($.20)</t>
  </si>
  <si>
    <t xml:space="preserve"> </t>
  </si>
  <si>
    <t>Exempt</t>
  </si>
  <si>
    <t>Professional Specialists</t>
  </si>
  <si>
    <t>Administrative</t>
  </si>
  <si>
    <t>Trades &amp; Crafts</t>
  </si>
  <si>
    <t>Noon Duty</t>
  </si>
  <si>
    <t>Subtotal</t>
  </si>
  <si>
    <t>Anticipated Obligations:</t>
  </si>
  <si>
    <t>Liability insurance-Estimated 15% increase</t>
  </si>
  <si>
    <t>SRO/CRO/SSO</t>
  </si>
  <si>
    <t>ESSER funds-Used as expense offset in FY24</t>
  </si>
  <si>
    <t>Anticipated Budget Balance before</t>
  </si>
  <si>
    <t>Other Adds/Reductions</t>
  </si>
  <si>
    <t>Reductions, Savings and Offsets</t>
  </si>
  <si>
    <t>Anticipated Position Savings</t>
  </si>
  <si>
    <t>Interlocal Fund Support</t>
  </si>
  <si>
    <t>Increase of Permissive Levy in Tuition Fund</t>
  </si>
  <si>
    <t>Apply WC Credit</t>
  </si>
  <si>
    <t>Use excess HS Title I funds</t>
  </si>
  <si>
    <t>Multidistrict (Interlocal) Support</t>
  </si>
  <si>
    <t>Anticipated Budget Balance</t>
  </si>
  <si>
    <t>Cost of Additional Pay Increase</t>
  </si>
  <si>
    <t>Certified &amp; Other at 1%</t>
  </si>
  <si>
    <t>MMCEO $.10/cell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</si>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</sst>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_);_(&quot;$&quot;* \(#,##0.0\);_(&quot;$&quot;* &quot;-&quot;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u/>
      <sz val="14"/>
      <color theme="1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i/>
      <sz val="18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 applyFill="1"/>
    <xf numFmtId="9" fontId="3" fillId="0" borderId="0" xfId="0" applyNumberFormat="1" applyFont="1" applyFill="1" applyAlignment="1"/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/>
    <xf numFmtId="0" fontId="6" fillId="0" borderId="0" xfId="0" applyFont="1"/>
    <xf numFmtId="10" fontId="6" fillId="0" borderId="0" xfId="0" applyNumberFormat="1" applyFont="1"/>
    <xf numFmtId="42" fontId="5" fillId="0" borderId="4" xfId="0" applyNumberFormat="1" applyFont="1" applyBorder="1"/>
    <xf numFmtId="42" fontId="5" fillId="0" borderId="5" xfId="0" applyNumberFormat="1" applyFont="1" applyBorder="1"/>
    <xf numFmtId="0" fontId="5" fillId="0" borderId="0" xfId="0" applyFont="1" applyFill="1"/>
    <xf numFmtId="10" fontId="5" fillId="0" borderId="0" xfId="0" applyNumberFormat="1" applyFont="1"/>
    <xf numFmtId="44" fontId="5" fillId="0" borderId="4" xfId="0" applyNumberFormat="1" applyFont="1" applyBorder="1"/>
    <xf numFmtId="42" fontId="5" fillId="0" borderId="6" xfId="0" applyNumberFormat="1" applyFont="1" applyBorder="1"/>
    <xf numFmtId="44" fontId="5" fillId="0" borderId="6" xfId="0" applyNumberFormat="1" applyFont="1" applyBorder="1"/>
    <xf numFmtId="0" fontId="4" fillId="0" borderId="0" xfId="0" applyFont="1" applyFill="1"/>
    <xf numFmtId="42" fontId="4" fillId="0" borderId="4" xfId="0" applyNumberFormat="1" applyFont="1" applyBorder="1"/>
    <xf numFmtId="42" fontId="4" fillId="0" borderId="6" xfId="0" applyNumberFormat="1" applyFont="1" applyBorder="1"/>
    <xf numFmtId="42" fontId="5" fillId="0" borderId="7" xfId="0" applyNumberFormat="1" applyFont="1" applyBorder="1"/>
    <xf numFmtId="42" fontId="5" fillId="0" borderId="8" xfId="0" applyNumberFormat="1" applyFont="1" applyBorder="1"/>
    <xf numFmtId="10" fontId="5" fillId="0" borderId="0" xfId="0" applyNumberFormat="1" applyFont="1" applyFill="1" applyAlignment="1">
      <alignment horizontal="center"/>
    </xf>
    <xf numFmtId="42" fontId="5" fillId="0" borderId="7" xfId="0" applyNumberFormat="1" applyFont="1" applyFill="1" applyBorder="1"/>
    <xf numFmtId="42" fontId="5" fillId="0" borderId="8" xfId="0" applyNumberFormat="1" applyFont="1" applyFill="1" applyBorder="1"/>
    <xf numFmtId="0" fontId="4" fillId="0" borderId="0" xfId="0" applyFont="1"/>
    <xf numFmtId="10" fontId="4" fillId="0" borderId="0" xfId="0" applyNumberFormat="1" applyFont="1"/>
    <xf numFmtId="0" fontId="1" fillId="0" borderId="0" xfId="0" applyFont="1" applyFill="1"/>
    <xf numFmtId="0" fontId="1" fillId="0" borderId="0" xfId="0" applyFont="1"/>
    <xf numFmtId="0" fontId="7" fillId="0" borderId="0" xfId="0" applyFont="1"/>
    <xf numFmtId="0" fontId="8" fillId="0" borderId="0" xfId="0" applyFont="1" applyFill="1"/>
    <xf numFmtId="1" fontId="9" fillId="0" borderId="0" xfId="0" applyNumberFormat="1" applyFont="1" applyFill="1" applyAlignment="1">
      <alignment horizontal="right"/>
    </xf>
    <xf numFmtId="42" fontId="8" fillId="0" borderId="6" xfId="0" applyNumberFormat="1" applyFont="1" applyFill="1" applyBorder="1"/>
    <xf numFmtId="42" fontId="10" fillId="0" borderId="4" xfId="0" applyNumberFormat="1" applyFont="1" applyFill="1" applyBorder="1"/>
    <xf numFmtId="10" fontId="11" fillId="0" borderId="0" xfId="0" applyNumberFormat="1" applyFont="1" applyFill="1"/>
    <xf numFmtId="0" fontId="8" fillId="0" borderId="0" xfId="0" applyFont="1"/>
    <xf numFmtId="42" fontId="11" fillId="0" borderId="0" xfId="0" applyNumberFormat="1" applyFont="1" applyFill="1"/>
    <xf numFmtId="42" fontId="0" fillId="0" borderId="0" xfId="0" applyNumberFormat="1"/>
    <xf numFmtId="42" fontId="8" fillId="0" borderId="4" xfId="0" applyNumberFormat="1" applyFont="1" applyFill="1" applyBorder="1"/>
    <xf numFmtId="42" fontId="1" fillId="0" borderId="0" xfId="0" applyNumberFormat="1" applyFont="1"/>
    <xf numFmtId="0" fontId="1" fillId="0" borderId="0" xfId="0" applyFont="1" applyFill="1" applyBorder="1"/>
    <xf numFmtId="42" fontId="4" fillId="0" borderId="9" xfId="0" applyNumberFormat="1" applyFont="1" applyBorder="1"/>
    <xf numFmtId="42" fontId="4" fillId="0" borderId="10" xfId="0" applyNumberFormat="1" applyFont="1" applyBorder="1"/>
    <xf numFmtId="10" fontId="5" fillId="0" borderId="0" xfId="0" applyNumberFormat="1" applyFont="1" applyBorder="1"/>
    <xf numFmtId="0" fontId="10" fillId="0" borderId="0" xfId="0" applyFont="1"/>
    <xf numFmtId="10" fontId="10" fillId="0" borderId="0" xfId="0" applyNumberFormat="1" applyFont="1"/>
    <xf numFmtId="42" fontId="0" fillId="0" borderId="0" xfId="0" applyNumberFormat="1" applyFill="1" applyBorder="1"/>
    <xf numFmtId="44" fontId="0" fillId="0" borderId="0" xfId="0" applyNumberFormat="1"/>
    <xf numFmtId="10" fontId="8" fillId="0" borderId="0" xfId="0" applyNumberFormat="1" applyFont="1"/>
    <xf numFmtId="10" fontId="5" fillId="0" borderId="0" xfId="0" applyNumberFormat="1" applyFont="1" applyFill="1"/>
    <xf numFmtId="42" fontId="5" fillId="0" borderId="6" xfId="0" applyNumberFormat="1" applyFont="1" applyFill="1" applyBorder="1"/>
    <xf numFmtId="42" fontId="5" fillId="0" borderId="4" xfId="0" applyNumberFormat="1" applyFont="1" applyFill="1" applyBorder="1"/>
    <xf numFmtId="164" fontId="0" fillId="0" borderId="0" xfId="0" applyNumberFormat="1" applyFill="1"/>
    <xf numFmtId="0" fontId="4" fillId="0" borderId="0" xfId="0" applyFont="1" applyAlignment="1">
      <alignment horizontal="left" indent="3"/>
    </xf>
    <xf numFmtId="0" fontId="12" fillId="0" borderId="0" xfId="0" applyFont="1"/>
    <xf numFmtId="10" fontId="12" fillId="0" borderId="0" xfId="0" applyNumberFormat="1" applyFont="1"/>
    <xf numFmtId="42" fontId="5" fillId="0" borderId="0" xfId="0" applyNumberFormat="1" applyFont="1" applyBorder="1"/>
    <xf numFmtId="42" fontId="4" fillId="0" borderId="11" xfId="0" applyNumberFormat="1" applyFont="1" applyFill="1" applyBorder="1"/>
    <xf numFmtId="42" fontId="4" fillId="0" borderId="11" xfId="0" applyNumberFormat="1" applyFont="1" applyBorder="1"/>
    <xf numFmtId="10" fontId="0" fillId="0" borderId="0" xfId="0" applyNumberFormat="1"/>
    <xf numFmtId="0" fontId="13" fillId="0" borderId="2" xfId="0" applyFont="1" applyBorder="1"/>
    <xf numFmtId="0" fontId="14" fillId="0" borderId="12" xfId="0" applyFont="1" applyBorder="1"/>
    <xf numFmtId="10" fontId="14" fillId="0" borderId="12" xfId="0" applyNumberFormat="1" applyFont="1" applyBorder="1"/>
    <xf numFmtId="42" fontId="14" fillId="0" borderId="12" xfId="0" applyNumberFormat="1" applyFont="1" applyBorder="1"/>
    <xf numFmtId="0" fontId="14" fillId="0" borderId="13" xfId="0" applyFont="1" applyBorder="1"/>
    <xf numFmtId="0" fontId="14" fillId="0" borderId="4" xfId="0" applyFont="1" applyBorder="1"/>
    <xf numFmtId="0" fontId="4" fillId="0" borderId="0" xfId="0" applyFont="1" applyBorder="1"/>
    <xf numFmtId="0" fontId="14" fillId="0" borderId="0" xfId="0" applyFont="1" applyBorder="1"/>
    <xf numFmtId="10" fontId="14" fillId="0" borderId="0" xfId="0" applyNumberFormat="1" applyFont="1" applyBorder="1"/>
    <xf numFmtId="42" fontId="4" fillId="0" borderId="0" xfId="0" applyNumberFormat="1" applyFont="1" applyBorder="1"/>
    <xf numFmtId="42" fontId="4" fillId="0" borderId="14" xfId="0" applyNumberFormat="1" applyFont="1" applyBorder="1"/>
    <xf numFmtId="0" fontId="4" fillId="0" borderId="15" xfId="0" applyFont="1" applyBorder="1"/>
    <xf numFmtId="0" fontId="14" fillId="0" borderId="15" xfId="0" applyFont="1" applyBorder="1"/>
    <xf numFmtId="10" fontId="14" fillId="0" borderId="15" xfId="0" applyNumberFormat="1" applyFont="1" applyBorder="1"/>
    <xf numFmtId="42" fontId="4" fillId="0" borderId="15" xfId="0" applyNumberFormat="1" applyFont="1" applyBorder="1"/>
    <xf numFmtId="42" fontId="4" fillId="0" borderId="16" xfId="0" applyNumberFormat="1" applyFont="1" applyBorder="1"/>
    <xf numFmtId="0" fontId="0" fillId="0" borderId="17" xfId="0" applyBorder="1"/>
    <xf numFmtId="0" fontId="4" fillId="0" borderId="18" xfId="0" applyFont="1" applyBorder="1"/>
    <xf numFmtId="0" fontId="0" fillId="0" borderId="18" xfId="0" applyBorder="1"/>
    <xf numFmtId="10" fontId="0" fillId="0" borderId="18" xfId="0" applyNumberFormat="1" applyBorder="1"/>
    <xf numFmtId="42" fontId="4" fillId="0" borderId="18" xfId="0" applyNumberFormat="1" applyFont="1" applyBorder="1"/>
    <xf numFmtId="42" fontId="4" fillId="0" borderId="19" xfId="0" applyNumberFormat="1" applyFont="1" applyBorder="1"/>
    <xf numFmtId="4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5/Projections/Previous%20Projections/Projections%20FY25_11.14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4/Projections/Projections%20FY24_curr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5/HR/math_swFY24_FINAL%20-%20MEA%2024-25%20fte%20&amp;%20salary%20proj%20-%20all%20(0%25%20&amp;%201%25%20incr)%20-%20P.McHugh%20-%2011.10.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5/HR/%23SWKC1.22.24_MMCEO_Grouped_by_Fund_&amp;_Positio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5/HR/sw_Corrected_MMCEO_Grouped_by_Fund_&amp;_Position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5/HR/FY25%20Exempt,%20PS,%20TandC%20Projections_1%25%20updat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5/HR/Payroll%20cube%2010.23.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4/HR/FY24%20Exempt,%20PS,%20TandC%20Projections_1.5%20updat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/%23Budget%20FY2024/HR/FY24%20Noon%20Duties,%20Crossing%20Guar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L"/>
      <sheetName val="HS"/>
      <sheetName val="Early Projection"/>
      <sheetName val="Projection"/>
      <sheetName val="Projection 55-45 Split"/>
      <sheetName val="Revenue"/>
      <sheetName val="EL-"/>
      <sheetName val="HS-"/>
      <sheetName val=" EL GF Levies "/>
      <sheetName val="HS GF Levies "/>
      <sheetName val="EL Maximum Budget"/>
      <sheetName val="HS Maximum Budget "/>
      <sheetName val="Historical Data"/>
      <sheetName val="Levy Tax Impact"/>
      <sheetName val="Tax Impact"/>
      <sheetName val="Misc Calc."/>
      <sheetName val="Misc Info-Internal"/>
      <sheetName val="3 Yr Proj."/>
    </sheetNames>
    <sheetDataSet>
      <sheetData sheetId="0">
        <row r="5">
          <cell r="B5">
            <v>43841472.689999998</v>
          </cell>
          <cell r="C5">
            <v>35770672.100000001</v>
          </cell>
        </row>
        <row r="8">
          <cell r="B8">
            <v>166626.71000000089</v>
          </cell>
          <cell r="C8">
            <v>303848.92000000179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EL"/>
      <sheetName val="HS"/>
      <sheetName val="Early Projection"/>
      <sheetName val="Projection"/>
      <sheetName val="Projection 55-45 Split"/>
      <sheetName val="Revenue"/>
      <sheetName val="EL-"/>
      <sheetName val="HS-"/>
      <sheetName val=" EL GF Levies "/>
      <sheetName val="HS GF Levies "/>
      <sheetName val="EL Maximum Budget"/>
      <sheetName val="HS Maximum Budget "/>
      <sheetName val="Historical Data"/>
      <sheetName val="Levy Tax Impact"/>
      <sheetName val="Tax Impact"/>
      <sheetName val="Misc Calc."/>
      <sheetName val="Misc Info-Internal"/>
      <sheetName val="3 Yr Proj."/>
    </sheetNames>
    <sheetDataSet>
      <sheetData sheetId="0"/>
      <sheetData sheetId="1"/>
      <sheetData sheetId="2"/>
      <sheetData sheetId="3"/>
      <sheetData sheetId="4"/>
      <sheetData sheetId="5">
        <row r="8">
          <cell r="E8">
            <v>43181480.020000003</v>
          </cell>
          <cell r="G8">
            <v>34591337.810000002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- GF vs. Non-GF ~ 0%"/>
      <sheetName val="ELEM GF vs. Non-GF ~ 0%"/>
      <sheetName val="HS GF vs. Non-GF ~ 0%"/>
      <sheetName val="TOTAL - GF vs. Non-GF ~ 1%"/>
      <sheetName val="ELEM GF vs. Non-GF ~ 1%"/>
      <sheetName val="HS GF vs. Non-GF ~ 1%"/>
      <sheetName val="ELEM GF 0%"/>
      <sheetName val="FY24 ELEM GF"/>
      <sheetName val="HS GF 0%"/>
      <sheetName val="FY24 HS GF"/>
      <sheetName val="ELEM GF 1%"/>
      <sheetName val="HS GF 1%"/>
    </sheetNames>
    <sheetDataSet>
      <sheetData sheetId="0"/>
      <sheetData sheetId="1"/>
      <sheetData sheetId="2"/>
      <sheetData sheetId="3"/>
      <sheetData sheetId="4"/>
      <sheetData sheetId="5"/>
      <sheetData sheetId="6">
        <row r="26">
          <cell r="Q26">
            <v>694746.36499999464</v>
          </cell>
        </row>
        <row r="28">
          <cell r="Q28">
            <v>253836.28525000066</v>
          </cell>
        </row>
      </sheetData>
      <sheetData sheetId="7"/>
      <sheetData sheetId="8">
        <row r="26">
          <cell r="S26">
            <v>311646.84499999881</v>
          </cell>
        </row>
        <row r="28">
          <cell r="S28">
            <v>189843.72075000033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CEO_Grouped_by_Fund_&amp;_Positio"/>
      <sheetName val="COSTS"/>
      <sheetName val="GF-E FTE Chart"/>
      <sheetName val="GF-E"/>
      <sheetName val="GF-S FTE Chart"/>
      <sheetName val="GF-HS"/>
      <sheetName val="Other"/>
    </sheetNames>
    <sheetDataSet>
      <sheetData sheetId="0"/>
      <sheetData sheetId="1"/>
      <sheetData sheetId="2"/>
      <sheetData sheetId="3">
        <row r="205">
          <cell r="V205">
            <v>59345.549999999814</v>
          </cell>
        </row>
        <row r="207">
          <cell r="X207">
            <v>54632.399999999441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CEO_Grouped_by_Fund_&amp;_Positio"/>
      <sheetName val="GF Elem (2)"/>
      <sheetName val="GF Elem"/>
      <sheetName val="GF HS (2)"/>
      <sheetName val="GF HS"/>
      <sheetName val="Other"/>
    </sheetNames>
    <sheetDataSet>
      <sheetData sheetId="0"/>
      <sheetData sheetId="1"/>
      <sheetData sheetId="2"/>
      <sheetData sheetId="3"/>
      <sheetData sheetId="4">
        <row r="128">
          <cell r="Y128">
            <v>41242.740000000224</v>
          </cell>
          <cell r="AA128">
            <v>37676.399999999441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8">
          <cell r="O8">
            <v>3737.8272479759294</v>
          </cell>
        </row>
        <row r="10">
          <cell r="O10">
            <v>2706.7024899136045</v>
          </cell>
        </row>
        <row r="17">
          <cell r="O17">
            <v>794.36787937912993</v>
          </cell>
        </row>
        <row r="18">
          <cell r="O18">
            <v>575.23191265385276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3">
          <cell r="E3">
            <v>27931.552000000142</v>
          </cell>
        </row>
        <row r="4">
          <cell r="E4">
            <v>24848.100020000245</v>
          </cell>
        </row>
      </sheetData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7">
          <cell r="H37">
            <v>8263.2743999998456</v>
          </cell>
          <cell r="J37">
            <v>3712.4855999999309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"/>
      <sheetName val="Other Funds"/>
    </sheetNames>
    <sheetDataSet>
      <sheetData sheetId="0">
        <row r="75">
          <cell r="M75">
            <v>3863.4042000003974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217E0-0889-4DF2-8014-1E8F1FAFC488}">
  <sheetPr>
    <tabColor theme="6" tint="0.59999389629810485"/>
  </sheetPr>
  <dimension ref="A1:J56"/>
  <sheetViews>
    <sheetView showGridLines="0" tabSelected="1" showWhiteSpace="0" zoomScaleNormal="100" zoomScalePageLayoutView="80" workbookViewId="0">
      <selection activeCell="G25" sqref="G25"/>
    </sheetView>
  </sheetViews>
  <sheetFormatPr defaultRowHeight="15" x14ac:dyDescent="0.25"/>
  <cols>
    <col min="1" max="1" width="20.5703125" customWidth="1"/>
    <col min="2" max="2" width="7.140625" customWidth="1"/>
    <col min="3" max="3" width="34" customWidth="1"/>
    <col min="4" max="4" width="22.42578125" style="66" customWidth="1"/>
    <col min="5" max="5" width="22.28515625" style="44" customWidth="1"/>
    <col min="6" max="6" width="1.85546875" style="44" customWidth="1"/>
    <col min="7" max="7" width="22.28515625" customWidth="1"/>
    <col min="8" max="8" width="11.5703125" bestFit="1" customWidth="1"/>
    <col min="9" max="9" width="13.28515625" bestFit="1" customWidth="1"/>
    <col min="10" max="10" width="11.7109375" bestFit="1" customWidth="1"/>
  </cols>
  <sheetData>
    <row r="1" spans="1:8" ht="23.25" x14ac:dyDescent="0.35">
      <c r="A1" s="1" t="s">
        <v>0</v>
      </c>
      <c r="B1" s="1"/>
      <c r="C1" s="1"/>
      <c r="D1" s="1"/>
      <c r="E1" s="1"/>
      <c r="F1" s="1"/>
      <c r="G1" s="1"/>
      <c r="H1" s="2"/>
    </row>
    <row r="2" spans="1:8" ht="23.25" x14ac:dyDescent="0.35">
      <c r="A2" s="3" t="s">
        <v>1</v>
      </c>
      <c r="B2" s="3"/>
      <c r="C2" s="3"/>
      <c r="D2" s="3"/>
      <c r="E2" s="4"/>
      <c r="F2" s="3"/>
      <c r="G2" s="5"/>
      <c r="H2" s="2"/>
    </row>
    <row r="3" spans="1:8" ht="23.25" x14ac:dyDescent="0.35">
      <c r="A3" s="1" t="s">
        <v>2</v>
      </c>
      <c r="B3" s="1"/>
      <c r="C3" s="1"/>
      <c r="D3" s="1"/>
      <c r="E3" s="1"/>
      <c r="F3" s="1"/>
      <c r="G3" s="1"/>
      <c r="H3" s="2"/>
    </row>
    <row r="4" spans="1:8" ht="21" thickBot="1" x14ac:dyDescent="0.35">
      <c r="A4" s="2"/>
      <c r="B4" s="2"/>
      <c r="C4" s="2"/>
      <c r="D4" s="2"/>
      <c r="E4" s="6"/>
      <c r="F4" s="7"/>
      <c r="G4" s="6"/>
    </row>
    <row r="5" spans="1:8" ht="18.600000000000001" customHeight="1" thickBot="1" x14ac:dyDescent="0.3">
      <c r="A5" s="8"/>
      <c r="B5" s="8"/>
      <c r="C5" s="8"/>
      <c r="D5" s="9"/>
      <c r="E5" s="10" t="s">
        <v>3</v>
      </c>
      <c r="F5" s="11"/>
      <c r="G5" s="12" t="s">
        <v>4</v>
      </c>
      <c r="H5" s="13"/>
    </row>
    <row r="6" spans="1:8" ht="21" customHeight="1" x14ac:dyDescent="0.25">
      <c r="A6" s="14" t="s">
        <v>5</v>
      </c>
      <c r="B6" s="15"/>
      <c r="C6" s="15"/>
      <c r="D6" s="16"/>
      <c r="E6" s="17">
        <f>SUM([1]DATA!B5)</f>
        <v>43841472.689999998</v>
      </c>
      <c r="F6" s="18"/>
      <c r="G6" s="18">
        <f>SUM([1]DATA!C5)</f>
        <v>35770672.100000001</v>
      </c>
      <c r="H6" s="13"/>
    </row>
    <row r="7" spans="1:8" ht="18" x14ac:dyDescent="0.25">
      <c r="A7" s="19" t="s">
        <v>6</v>
      </c>
      <c r="B7" s="19"/>
      <c r="C7" s="19"/>
      <c r="D7" s="20"/>
      <c r="E7" s="21">
        <f>SUM([1]DATA!B8)</f>
        <v>166626.71000000089</v>
      </c>
      <c r="F7" s="22"/>
      <c r="G7" s="23">
        <f>SUM([1]DATA!C8)</f>
        <v>303848.92000000179</v>
      </c>
      <c r="H7" s="5"/>
    </row>
    <row r="8" spans="1:8" ht="18" x14ac:dyDescent="0.25">
      <c r="A8" s="14"/>
      <c r="B8" s="24" t="s">
        <v>7</v>
      </c>
      <c r="C8" s="14"/>
      <c r="D8" s="20"/>
      <c r="E8" s="25">
        <f>SUM(E6:E7)</f>
        <v>44008099.399999999</v>
      </c>
      <c r="F8" s="25"/>
      <c r="G8" s="26">
        <f>SUM(G6:G7)</f>
        <v>36074521.020000003</v>
      </c>
      <c r="H8" s="13"/>
    </row>
    <row r="9" spans="1:8" ht="18" x14ac:dyDescent="0.25">
      <c r="A9" s="14" t="s">
        <v>8</v>
      </c>
      <c r="B9" s="14"/>
      <c r="C9" s="14"/>
      <c r="D9" s="20"/>
      <c r="E9" s="27">
        <f>'[2]Projection 55-45 Split'!$E$8</f>
        <v>43181480.020000003</v>
      </c>
      <c r="F9" s="27"/>
      <c r="G9" s="28">
        <f>'[2]Projection 55-45 Split'!$G$8</f>
        <v>34591337.810000002</v>
      </c>
      <c r="H9" s="13"/>
    </row>
    <row r="10" spans="1:8" ht="18" x14ac:dyDescent="0.25">
      <c r="A10" s="14"/>
      <c r="B10" s="14"/>
      <c r="C10" s="14"/>
      <c r="D10" s="20"/>
      <c r="E10" s="17"/>
      <c r="F10" s="17"/>
      <c r="G10" s="22"/>
      <c r="H10" s="13"/>
    </row>
    <row r="11" spans="1:8" ht="18" x14ac:dyDescent="0.25">
      <c r="A11" s="14"/>
      <c r="B11" s="14" t="s">
        <v>9</v>
      </c>
      <c r="C11" s="14"/>
      <c r="D11" s="20"/>
      <c r="E11" s="17">
        <f>SUM(E8-E9)</f>
        <v>826619.37999999523</v>
      </c>
      <c r="F11" s="17"/>
      <c r="G11" s="22">
        <f>SUM(G8-G9)</f>
        <v>1483183.2100000009</v>
      </c>
      <c r="H11" s="13"/>
    </row>
    <row r="12" spans="1:8" ht="18" x14ac:dyDescent="0.25">
      <c r="A12" s="14"/>
      <c r="B12" s="14"/>
      <c r="C12" s="14"/>
      <c r="D12" s="20"/>
      <c r="E12" s="17"/>
      <c r="F12" s="17"/>
      <c r="G12" s="22"/>
      <c r="H12" s="13"/>
    </row>
    <row r="13" spans="1:8" ht="18" x14ac:dyDescent="0.25">
      <c r="A13" s="14" t="s">
        <v>10</v>
      </c>
      <c r="B13" s="14"/>
      <c r="C13" s="14"/>
      <c r="D13" s="20"/>
      <c r="E13" s="17"/>
      <c r="F13" s="17"/>
      <c r="G13" s="22"/>
      <c r="H13" s="13"/>
    </row>
    <row r="14" spans="1:8" ht="18" x14ac:dyDescent="0.25">
      <c r="A14" s="14"/>
      <c r="B14" s="19" t="s">
        <v>11</v>
      </c>
      <c r="C14" s="19"/>
      <c r="D14" s="29"/>
      <c r="E14" s="30">
        <v>260000</v>
      </c>
      <c r="F14" s="30"/>
      <c r="G14" s="31">
        <f>260000</f>
        <v>260000</v>
      </c>
      <c r="H14" s="13"/>
    </row>
    <row r="15" spans="1:8" ht="18" x14ac:dyDescent="0.25">
      <c r="A15" s="14"/>
      <c r="B15" s="14"/>
      <c r="C15" s="14"/>
      <c r="D15" s="20"/>
      <c r="E15" s="17"/>
      <c r="F15" s="17"/>
      <c r="G15" s="22"/>
      <c r="H15" s="13"/>
    </row>
    <row r="16" spans="1:8" s="35" customFormat="1" ht="18" x14ac:dyDescent="0.25">
      <c r="A16" s="32"/>
      <c r="B16" s="32"/>
      <c r="C16" s="32" t="s">
        <v>12</v>
      </c>
      <c r="D16" s="33"/>
      <c r="E16" s="25">
        <f>SUM(E11:E15)</f>
        <v>1086619.3799999952</v>
      </c>
      <c r="F16" s="25"/>
      <c r="G16" s="26">
        <f>SUM(G11:G15)</f>
        <v>1743183.2100000009</v>
      </c>
      <c r="H16" s="34"/>
    </row>
    <row r="17" spans="1:10" ht="18" x14ac:dyDescent="0.25">
      <c r="A17" s="14"/>
      <c r="B17" s="14"/>
      <c r="C17" s="14"/>
      <c r="D17" s="20"/>
      <c r="E17" s="17"/>
      <c r="F17" s="17"/>
      <c r="G17" s="22"/>
      <c r="H17" s="5"/>
    </row>
    <row r="18" spans="1:10" ht="18" x14ac:dyDescent="0.25">
      <c r="A18" s="36" t="s">
        <v>13</v>
      </c>
      <c r="B18" s="14"/>
      <c r="C18" s="14"/>
      <c r="D18" s="20"/>
      <c r="E18" s="17"/>
      <c r="F18" s="17"/>
      <c r="G18" s="22"/>
      <c r="H18" s="13"/>
    </row>
    <row r="19" spans="1:10" ht="18" x14ac:dyDescent="0.25">
      <c r="A19" s="36"/>
      <c r="B19" s="37" t="s">
        <v>14</v>
      </c>
      <c r="C19" s="37"/>
      <c r="D19" s="38"/>
      <c r="E19" s="39">
        <f>0</f>
        <v>0</v>
      </c>
      <c r="F19" s="40"/>
      <c r="G19" s="39">
        <f>0</f>
        <v>0</v>
      </c>
      <c r="H19" s="41"/>
    </row>
    <row r="20" spans="1:10" ht="18" x14ac:dyDescent="0.25">
      <c r="A20" s="36"/>
      <c r="B20" s="42" t="s">
        <v>15</v>
      </c>
      <c r="C20" s="37"/>
      <c r="D20" s="38"/>
      <c r="E20" s="39">
        <f>-'[3]ELEM GF 0%'!$Q$26</f>
        <v>-694746.36499999464</v>
      </c>
      <c r="F20" s="40"/>
      <c r="G20" s="39">
        <f>-'[3]HS GF 0%'!$S$26</f>
        <v>-311646.84499999881</v>
      </c>
      <c r="H20" s="43"/>
    </row>
    <row r="21" spans="1:10" ht="18" x14ac:dyDescent="0.25">
      <c r="A21" s="36"/>
      <c r="B21" s="42" t="s">
        <v>16</v>
      </c>
      <c r="C21" s="37"/>
      <c r="D21" s="38"/>
      <c r="E21" s="39">
        <f>-'[3]ELEM GF 0%'!$Q$28</f>
        <v>-253836.28525000066</v>
      </c>
      <c r="F21" s="40"/>
      <c r="G21" s="39">
        <f>-'[3]HS GF 0%'!$S$28</f>
        <v>-189843.72075000033</v>
      </c>
      <c r="H21" s="43"/>
    </row>
    <row r="22" spans="1:10" ht="18" x14ac:dyDescent="0.25">
      <c r="A22" s="36"/>
      <c r="B22" s="42" t="s">
        <v>17</v>
      </c>
      <c r="C22" s="37"/>
      <c r="D22" s="38"/>
      <c r="E22" s="39">
        <v>-230000</v>
      </c>
      <c r="F22" s="40"/>
      <c r="G22" s="39">
        <v>-135000</v>
      </c>
      <c r="H22" s="43"/>
    </row>
    <row r="23" spans="1:10" ht="18" x14ac:dyDescent="0.25">
      <c r="A23" s="36"/>
      <c r="B23" s="42" t="s">
        <v>18</v>
      </c>
      <c r="C23" s="37"/>
      <c r="D23" s="38"/>
      <c r="E23" s="39">
        <f>SUM(-'[4]GF-E'!$V$205)</f>
        <v>-59345.549999999814</v>
      </c>
      <c r="F23" s="40"/>
      <c r="G23" s="39">
        <f>-'[5]GF HS'!$Y$128</f>
        <v>-41242.740000000224</v>
      </c>
      <c r="H23" s="43"/>
    </row>
    <row r="24" spans="1:10" ht="18" x14ac:dyDescent="0.25">
      <c r="A24" s="36"/>
      <c r="B24" s="42" t="s">
        <v>19</v>
      </c>
      <c r="C24" s="37"/>
      <c r="D24" s="38"/>
      <c r="E24" s="39">
        <f>-'[4]GF-E'!$X$207</f>
        <v>-54632.399999999441</v>
      </c>
      <c r="F24" s="40"/>
      <c r="G24" s="39">
        <f>-'[5]GF HS'!$AA$128</f>
        <v>-37676.399999999441</v>
      </c>
      <c r="H24" s="43"/>
      <c r="J24" s="44" t="s">
        <v>20</v>
      </c>
    </row>
    <row r="25" spans="1:10" s="35" customFormat="1" ht="18" x14ac:dyDescent="0.25">
      <c r="A25" s="14"/>
      <c r="B25" s="37" t="s">
        <v>21</v>
      </c>
      <c r="D25" s="41">
        <v>0.01</v>
      </c>
      <c r="E25" s="39">
        <f>-[6]Sheet1!$O$8</f>
        <v>-3737.8272479759294</v>
      </c>
      <c r="F25" s="45"/>
      <c r="G25" s="39">
        <f>-[6]Sheet1!$O$10</f>
        <v>-2706.7024899136045</v>
      </c>
      <c r="H25" s="43"/>
      <c r="J25" s="46" t="s">
        <v>20</v>
      </c>
    </row>
    <row r="26" spans="1:10" s="35" customFormat="1" ht="18" x14ac:dyDescent="0.25">
      <c r="A26" s="14"/>
      <c r="B26" s="37" t="s">
        <v>22</v>
      </c>
      <c r="D26" s="41">
        <v>0.01</v>
      </c>
      <c r="E26" s="39">
        <f>-[6]Sheet1!$O$17</f>
        <v>-794.36787937912993</v>
      </c>
      <c r="F26" s="45"/>
      <c r="G26" s="39">
        <f>-[6]Sheet1!$O$18</f>
        <v>-575.23191265385276</v>
      </c>
      <c r="H26" s="43"/>
    </row>
    <row r="27" spans="1:10" s="35" customFormat="1" ht="18" x14ac:dyDescent="0.25">
      <c r="A27" s="14"/>
      <c r="B27" s="37" t="s">
        <v>23</v>
      </c>
      <c r="D27" s="41">
        <v>0.01</v>
      </c>
      <c r="E27" s="39">
        <f>-[7]Sheet2!$E$3</f>
        <v>-27931.552000000142</v>
      </c>
      <c r="F27" s="45"/>
      <c r="G27" s="39">
        <f>-[7]Sheet2!$E$4</f>
        <v>-24848.100020000245</v>
      </c>
      <c r="H27" s="43"/>
    </row>
    <row r="28" spans="1:10" s="35" customFormat="1" ht="18" x14ac:dyDescent="0.25">
      <c r="A28" s="14"/>
      <c r="B28" s="37" t="s">
        <v>24</v>
      </c>
      <c r="D28" s="41">
        <v>0.01</v>
      </c>
      <c r="E28" s="39">
        <f>SUM(-[8]Sheet1!$H$37)*1.01</f>
        <v>-8345.9071439998443</v>
      </c>
      <c r="F28" s="45"/>
      <c r="G28" s="39">
        <f>SUM(-[8]Sheet1!$J$37)*1.01</f>
        <v>-3749.6104559999303</v>
      </c>
      <c r="H28" s="43"/>
    </row>
    <row r="29" spans="1:10" s="35" customFormat="1" ht="18" x14ac:dyDescent="0.25">
      <c r="A29" s="14"/>
      <c r="B29" s="37" t="s">
        <v>25</v>
      </c>
      <c r="D29" s="41">
        <v>0.01</v>
      </c>
      <c r="E29" s="39">
        <f>-'[9]101'!$M$75</f>
        <v>-3863.4042000003974</v>
      </c>
      <c r="F29" s="45"/>
      <c r="G29" s="39">
        <v>0</v>
      </c>
      <c r="H29" s="47"/>
    </row>
    <row r="30" spans="1:10" s="35" customFormat="1" ht="18" x14ac:dyDescent="0.25">
      <c r="A30" s="14"/>
      <c r="B30" s="24" t="s">
        <v>26</v>
      </c>
      <c r="C30" s="14"/>
      <c r="D30"/>
      <c r="E30" s="48">
        <f>SUM(E19:E29)+E16</f>
        <v>-250614.27872135467</v>
      </c>
      <c r="F30" s="17"/>
      <c r="G30" s="49">
        <f>SUM(G19:G29)+G16</f>
        <v>995893.85937143443</v>
      </c>
      <c r="H30" s="47"/>
    </row>
    <row r="31" spans="1:10" s="35" customFormat="1" ht="18" x14ac:dyDescent="0.25">
      <c r="A31" s="14"/>
      <c r="B31" s="24"/>
      <c r="C31" s="14"/>
      <c r="D31"/>
      <c r="E31" s="22"/>
      <c r="F31" s="17"/>
      <c r="G31" s="22"/>
      <c r="H31" s="47"/>
    </row>
    <row r="32" spans="1:10" ht="18" x14ac:dyDescent="0.25">
      <c r="A32" s="36" t="s">
        <v>27</v>
      </c>
      <c r="B32" s="14"/>
      <c r="C32" s="14"/>
      <c r="D32" s="50"/>
      <c r="E32" s="22"/>
      <c r="F32" s="17"/>
      <c r="G32" s="22"/>
      <c r="H32" s="13"/>
    </row>
    <row r="33" spans="1:10" ht="18" x14ac:dyDescent="0.25">
      <c r="A33" s="36"/>
      <c r="B33" s="42" t="s">
        <v>28</v>
      </c>
      <c r="C33" s="51"/>
      <c r="D33" s="52"/>
      <c r="E33" s="39">
        <f>-160000*0.58</f>
        <v>-92800</v>
      </c>
      <c r="F33" s="45"/>
      <c r="G33" s="39">
        <f>-160000*0.48</f>
        <v>-76800</v>
      </c>
      <c r="H33" s="53"/>
      <c r="I33" s="54"/>
      <c r="J33" s="54"/>
    </row>
    <row r="34" spans="1:10" ht="18" x14ac:dyDescent="0.25">
      <c r="A34" s="36"/>
      <c r="B34" s="42" t="s">
        <v>29</v>
      </c>
      <c r="C34" s="42"/>
      <c r="D34" s="55"/>
      <c r="E34" s="39">
        <v>-3152.31</v>
      </c>
      <c r="F34" s="45"/>
      <c r="G34" s="39">
        <v>-4728.47</v>
      </c>
      <c r="H34" s="53"/>
      <c r="I34" s="54"/>
      <c r="J34" s="54"/>
    </row>
    <row r="35" spans="1:10" ht="18" x14ac:dyDescent="0.25">
      <c r="A35" s="36"/>
      <c r="B35" s="19" t="s">
        <v>30</v>
      </c>
      <c r="C35" s="19"/>
      <c r="D35" s="56"/>
      <c r="E35" s="57">
        <v>-355769</v>
      </c>
      <c r="F35" s="58"/>
      <c r="G35" s="57">
        <v>-1130321</v>
      </c>
      <c r="H35" s="5"/>
      <c r="I35" s="59"/>
    </row>
    <row r="36" spans="1:10" ht="18" x14ac:dyDescent="0.25">
      <c r="A36" s="36"/>
      <c r="B36" s="19" t="s">
        <v>20</v>
      </c>
      <c r="C36" s="19"/>
      <c r="D36" s="56"/>
      <c r="E36" s="57"/>
      <c r="F36" s="58"/>
      <c r="G36" s="57"/>
      <c r="H36" s="13"/>
    </row>
    <row r="37" spans="1:10" ht="18" x14ac:dyDescent="0.25">
      <c r="A37" s="14"/>
      <c r="B37" s="32" t="s">
        <v>31</v>
      </c>
      <c r="C37" s="14"/>
      <c r="D37" s="20"/>
      <c r="E37" s="49">
        <f>SUM(E33:F36)+E30</f>
        <v>-702335.58872135472</v>
      </c>
      <c r="F37" s="49"/>
      <c r="G37" s="49">
        <f>SUM(G33:G36)+G30</f>
        <v>-215955.61062856554</v>
      </c>
      <c r="H37" s="13"/>
    </row>
    <row r="38" spans="1:10" ht="18" x14ac:dyDescent="0.25">
      <c r="A38" s="14"/>
      <c r="B38" s="60" t="s">
        <v>32</v>
      </c>
      <c r="C38" s="14"/>
      <c r="D38" s="20"/>
      <c r="E38" s="22"/>
      <c r="F38" s="17"/>
      <c r="G38" s="22"/>
      <c r="H38" s="13"/>
    </row>
    <row r="39" spans="1:10" ht="18" x14ac:dyDescent="0.25">
      <c r="A39" s="61"/>
      <c r="C39" s="61"/>
      <c r="D39" s="62"/>
      <c r="E39" s="22"/>
      <c r="F39" s="17"/>
      <c r="G39" s="22"/>
    </row>
    <row r="40" spans="1:10" ht="18" x14ac:dyDescent="0.25">
      <c r="A40" s="36" t="s">
        <v>33</v>
      </c>
      <c r="B40" s="14"/>
      <c r="C40" s="14"/>
      <c r="D40" s="20"/>
      <c r="E40" s="22"/>
      <c r="F40" s="17"/>
      <c r="G40" s="22"/>
    </row>
    <row r="41" spans="1:10" ht="18" hidden="1" x14ac:dyDescent="0.25">
      <c r="A41" s="14"/>
      <c r="B41" s="14" t="s">
        <v>34</v>
      </c>
      <c r="C41" s="14"/>
      <c r="D41" s="20"/>
      <c r="E41" s="22"/>
      <c r="F41" s="63"/>
      <c r="G41" s="22"/>
    </row>
    <row r="42" spans="1:10" ht="18" hidden="1" x14ac:dyDescent="0.25">
      <c r="A42" s="14"/>
      <c r="B42" s="14" t="s">
        <v>35</v>
      </c>
      <c r="C42" s="14"/>
      <c r="D42" s="20"/>
      <c r="E42" s="22"/>
      <c r="F42" s="17"/>
      <c r="G42" s="22"/>
    </row>
    <row r="43" spans="1:10" ht="18" hidden="1" x14ac:dyDescent="0.25">
      <c r="A43" s="14"/>
      <c r="B43" s="19" t="s">
        <v>36</v>
      </c>
      <c r="C43" s="19"/>
      <c r="D43" s="56"/>
      <c r="E43" s="57"/>
      <c r="F43" s="17"/>
      <c r="G43" s="22"/>
    </row>
    <row r="44" spans="1:10" ht="18" hidden="1" x14ac:dyDescent="0.25">
      <c r="A44" s="14"/>
      <c r="B44" s="19" t="s">
        <v>37</v>
      </c>
      <c r="C44" s="19"/>
      <c r="D44" s="56"/>
      <c r="E44" s="57"/>
      <c r="F44" s="17"/>
      <c r="G44" s="22"/>
    </row>
    <row r="45" spans="1:10" ht="18" hidden="1" x14ac:dyDescent="0.25">
      <c r="A45" s="14"/>
      <c r="B45" s="19" t="s">
        <v>38</v>
      </c>
      <c r="C45" s="19"/>
      <c r="D45" s="56"/>
      <c r="E45" s="57"/>
      <c r="F45" s="17"/>
      <c r="G45" s="22"/>
    </row>
    <row r="46" spans="1:10" ht="18" hidden="1" x14ac:dyDescent="0.25">
      <c r="A46" s="14"/>
      <c r="B46" s="19" t="s">
        <v>39</v>
      </c>
      <c r="C46" s="19"/>
      <c r="D46" s="56"/>
      <c r="E46" s="57"/>
      <c r="F46" s="17"/>
      <c r="G46" s="22"/>
    </row>
    <row r="47" spans="1:10" ht="18" x14ac:dyDescent="0.25">
      <c r="A47" s="14"/>
      <c r="B47" s="19" t="s">
        <v>20</v>
      </c>
      <c r="C47" s="19"/>
      <c r="D47" s="56"/>
      <c r="E47" s="57" t="s">
        <v>20</v>
      </c>
      <c r="F47" s="17"/>
      <c r="G47" s="22"/>
    </row>
    <row r="48" spans="1:10" ht="18" x14ac:dyDescent="0.25">
      <c r="A48" s="14"/>
      <c r="B48" s="19" t="s">
        <v>20</v>
      </c>
      <c r="C48" s="19"/>
      <c r="D48" s="56"/>
      <c r="E48" s="57" t="s">
        <v>20</v>
      </c>
      <c r="F48" s="17"/>
      <c r="G48" s="22"/>
    </row>
    <row r="49" spans="1:7" ht="18.75" thickBot="1" x14ac:dyDescent="0.3">
      <c r="A49" s="14"/>
      <c r="B49" s="32" t="s">
        <v>40</v>
      </c>
      <c r="C49" s="14"/>
      <c r="D49" s="20"/>
      <c r="E49" s="64">
        <f>SUM(E47:E48)+E37</f>
        <v>-702335.58872135472</v>
      </c>
      <c r="F49" s="65"/>
      <c r="G49" s="65">
        <f>SUM(G48:G48)+G37</f>
        <v>-215955.61062856554</v>
      </c>
    </row>
    <row r="50" spans="1:7" ht="18" x14ac:dyDescent="0.25">
      <c r="B50" s="14"/>
      <c r="E50" s="63"/>
      <c r="F50" s="63"/>
      <c r="G50" s="63"/>
    </row>
    <row r="51" spans="1:7" ht="15.75" thickBot="1" x14ac:dyDescent="0.3"/>
    <row r="52" spans="1:7" ht="23.25" x14ac:dyDescent="0.35">
      <c r="A52" s="67" t="s">
        <v>41</v>
      </c>
      <c r="B52" s="68"/>
      <c r="C52" s="68"/>
      <c r="D52" s="69"/>
      <c r="E52" s="70"/>
      <c r="F52" s="70"/>
      <c r="G52" s="71"/>
    </row>
    <row r="53" spans="1:7" ht="18" x14ac:dyDescent="0.25">
      <c r="A53" s="72"/>
      <c r="B53" s="73" t="s">
        <v>42</v>
      </c>
      <c r="C53" s="74"/>
      <c r="D53" s="75"/>
      <c r="E53" s="76">
        <v>-298509</v>
      </c>
      <c r="F53" s="76"/>
      <c r="G53" s="77">
        <v>-221724</v>
      </c>
    </row>
    <row r="54" spans="1:7" ht="18" x14ac:dyDescent="0.25">
      <c r="A54" s="72"/>
      <c r="B54" s="78" t="s">
        <v>43</v>
      </c>
      <c r="C54" s="79"/>
      <c r="D54" s="80"/>
      <c r="E54" s="81">
        <v>-26527</v>
      </c>
      <c r="F54" s="81"/>
      <c r="G54" s="82">
        <v>-18838</v>
      </c>
    </row>
    <row r="55" spans="1:7" ht="18.75" thickBot="1" x14ac:dyDescent="0.3">
      <c r="A55" s="83"/>
      <c r="B55" s="84" t="s">
        <v>44</v>
      </c>
      <c r="C55" s="85"/>
      <c r="D55" s="86"/>
      <c r="E55" s="87">
        <f>SUM(E53:E54)</f>
        <v>-325036</v>
      </c>
      <c r="F55" s="87"/>
      <c r="G55" s="88">
        <f>SUM(G53:G54)</f>
        <v>-240562</v>
      </c>
    </row>
    <row r="56" spans="1:7" ht="18" x14ac:dyDescent="0.25">
      <c r="E56" s="89"/>
      <c r="F56" s="89"/>
      <c r="G56" s="32"/>
    </row>
  </sheetData>
  <printOptions horizontalCentered="1"/>
  <pageMargins left="0.7" right="0.7" top="0.75" bottom="0.75" header="0.3" footer="0.3"/>
  <pageSetup scale="62" orientation="portrait" cellComments="asDisplayed" horizontalDpi="4294967295" verticalDpi="4294967295" r:id="rId1"/>
  <headerFooter>
    <oddFooter>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FY25 GF Budget Projection</vt:lpstr>
    </vt:vector>
  </TitlesOfParts>
  <Company>Missoula County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Wodarz</dc:creator>
  <cp:lastModifiedBy>Stephanie Wodarz</cp:lastModifiedBy>
  <dcterms:created xsi:type="dcterms:W3CDTF">2024-02-26T17:01:39Z</dcterms:created>
  <dcterms:modified xsi:type="dcterms:W3CDTF">2024-02-26T17:05:13Z</dcterms:modified>
</cp:coreProperties>
</file>